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arkusDP\Desktop\Feedmaster Info\Uitwerkings\"/>
    </mc:Choice>
  </mc:AlternateContent>
  <xr:revisionPtr revIDLastSave="0" documentId="13_ncr:1_{73213F28-EED8-4F50-A8FD-B748A4CDE0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int of Lay till Cull" sheetId="1" r:id="rId1"/>
    <sheet name=" Dayold Till Cull" sheetId="2" r:id="rId2"/>
    <sheet name="Pullet Rais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B43" i="2"/>
  <c r="B34" i="3"/>
  <c r="B36" i="3"/>
  <c r="B37" i="3" s="1"/>
  <c r="B45" i="3"/>
  <c r="B19" i="1"/>
  <c r="B46" i="1"/>
  <c r="B17" i="3"/>
  <c r="B29" i="3" s="1"/>
  <c r="B30" i="3"/>
  <c r="B28" i="3"/>
  <c r="B27" i="3"/>
  <c r="B26" i="3"/>
  <c r="B25" i="3"/>
  <c r="B31" i="2"/>
  <c r="B12" i="3"/>
  <c r="B24" i="3" s="1"/>
  <c r="B9" i="3"/>
  <c r="B10" i="3" s="1"/>
  <c r="B23" i="3" s="1"/>
  <c r="B6" i="3"/>
  <c r="B40" i="3" l="1"/>
  <c r="B41" i="3"/>
  <c r="B44" i="3" s="1"/>
  <c r="B47" i="3" s="1"/>
  <c r="B49" i="3" s="1"/>
  <c r="B31" i="3"/>
  <c r="B39" i="3" s="1"/>
  <c r="B43" i="3" l="1"/>
  <c r="B46" i="3"/>
  <c r="B48" i="3" s="1"/>
  <c r="B42" i="3"/>
  <c r="B37" i="2"/>
  <c r="B40" i="2" s="1"/>
  <c r="B30" i="2" l="1"/>
  <c r="B34" i="1"/>
  <c r="B40" i="1"/>
  <c r="B43" i="1" s="1"/>
  <c r="B38" i="1"/>
  <c r="B42" i="1" s="1"/>
  <c r="B33" i="1"/>
  <c r="B31" i="1"/>
  <c r="B30" i="1"/>
  <c r="B28" i="1"/>
  <c r="B29" i="2"/>
  <c r="B32" i="1"/>
  <c r="B18" i="1"/>
  <c r="B27" i="1" s="1"/>
  <c r="B7" i="1"/>
  <c r="B8" i="1" s="1"/>
  <c r="B9" i="1" s="1"/>
  <c r="B26" i="1" s="1"/>
  <c r="B11" i="1"/>
  <c r="B13" i="1"/>
  <c r="B29" i="1" s="1"/>
  <c r="B49" i="1" s="1"/>
  <c r="B28" i="2"/>
  <c r="B35" i="2"/>
  <c r="B39" i="2" s="1"/>
  <c r="B26" i="2"/>
  <c r="F14" i="2"/>
  <c r="B25" i="2" s="1"/>
  <c r="F12" i="2"/>
  <c r="B24" i="2"/>
  <c r="B12" i="2"/>
  <c r="B23" i="2" s="1"/>
  <c r="B50" i="1" l="1"/>
  <c r="B35" i="1"/>
  <c r="B48" i="1" s="1"/>
  <c r="B46" i="2"/>
  <c r="B52" i="1" l="1"/>
  <c r="B53" i="1"/>
  <c r="B51" i="1"/>
  <c r="F8" i="2"/>
  <c r="B9" i="2"/>
  <c r="B10" i="2" s="1"/>
  <c r="B6" i="2"/>
  <c r="F9" i="2" l="1"/>
  <c r="F10" i="2" s="1"/>
  <c r="B22" i="2" s="1"/>
  <c r="B32" i="2" s="1"/>
  <c r="B45" i="2" s="1"/>
  <c r="B50" i="2" s="1"/>
  <c r="B47" i="2" l="1"/>
  <c r="B49" i="2" l="1"/>
  <c r="B48" i="2"/>
</calcChain>
</file>

<file path=xl/sharedStrings.xml><?xml version="1.0" encoding="utf-8"?>
<sst xmlns="http://schemas.openxmlformats.org/spreadsheetml/2006/main" count="173" uniqueCount="88">
  <si>
    <t>Amount of feed consumed daily</t>
  </si>
  <si>
    <t>Amount of chickens</t>
  </si>
  <si>
    <t>Time of cycle in days</t>
  </si>
  <si>
    <t>Layer 100 larvadex cost</t>
  </si>
  <si>
    <t>Total amount of feed in kg</t>
  </si>
  <si>
    <t>Amount of bags</t>
  </si>
  <si>
    <t xml:space="preserve">These are the amounts and the coresponding prices before vat and are subjected to change in prices seasonally. Kind regards. </t>
  </si>
  <si>
    <t xml:space="preserve">Amount of dayolds </t>
  </si>
  <si>
    <t>Amount of Pullet starter per dayold</t>
  </si>
  <si>
    <t>kg</t>
  </si>
  <si>
    <t>Amount of Pullet grower per dayold</t>
  </si>
  <si>
    <t>Total amount of Feed to raise dayold</t>
  </si>
  <si>
    <t>Cost of 50kg bag pullet starter</t>
  </si>
  <si>
    <t>Cost of 50kg bag pullet grower</t>
  </si>
  <si>
    <t xml:space="preserve">Now a dayold should be 20 weeks old and ready to start laying </t>
  </si>
  <si>
    <t>Feed cost of raising a pullet</t>
  </si>
  <si>
    <t>Dayold Raising Calculations</t>
  </si>
  <si>
    <t>Expenses</t>
  </si>
  <si>
    <t xml:space="preserve">Total feed cost </t>
  </si>
  <si>
    <t>Total Feed cost to raise dayolds</t>
  </si>
  <si>
    <t>Cost of Buying a dayold</t>
  </si>
  <si>
    <t>Total buying cost of dayolds</t>
  </si>
  <si>
    <t>Feed cost per year</t>
  </si>
  <si>
    <t>Buying of dayold cost</t>
  </si>
  <si>
    <t>Transport cost</t>
  </si>
  <si>
    <t>Batery cage cost 96 hens</t>
  </si>
  <si>
    <t>Batery Cage cost</t>
  </si>
  <si>
    <t>Amount of batery cage units</t>
  </si>
  <si>
    <t>Round up Batery cages</t>
  </si>
  <si>
    <t>Total batery cage cost</t>
  </si>
  <si>
    <t>g</t>
  </si>
  <si>
    <t>Housing Cost</t>
  </si>
  <si>
    <t>Housing cost</t>
  </si>
  <si>
    <t>Vacination/Medication/Disinfecting cost</t>
  </si>
  <si>
    <t>Vacination/Medication/Disinfecting Cost</t>
  </si>
  <si>
    <t>Income</t>
  </si>
  <si>
    <t>Amount of eggs per 225 days</t>
  </si>
  <si>
    <t>Laying %</t>
  </si>
  <si>
    <t>Amount of eggs per day</t>
  </si>
  <si>
    <t>Cost per egg</t>
  </si>
  <si>
    <t>Total income of eggs</t>
  </si>
  <si>
    <t>Total income per day</t>
  </si>
  <si>
    <t>Total Expenses</t>
  </si>
  <si>
    <t>Total working Capital</t>
  </si>
  <si>
    <t>Transport Cost</t>
  </si>
  <si>
    <t>Point of Lay Cost</t>
  </si>
  <si>
    <t>Total cost Point of Lays</t>
  </si>
  <si>
    <t>Electricity Cost</t>
  </si>
  <si>
    <t>Labour cost</t>
  </si>
  <si>
    <t>labour cost</t>
  </si>
  <si>
    <t>Labour Cost</t>
  </si>
  <si>
    <t>Buying of point of lays cost</t>
  </si>
  <si>
    <t>Calculated at a year of full production</t>
  </si>
  <si>
    <t>Layer Point Of Lay Calculations</t>
  </si>
  <si>
    <t>Amount of eggs per 365 days</t>
  </si>
  <si>
    <t>Profit as a Persentage of income</t>
  </si>
  <si>
    <t>%</t>
  </si>
  <si>
    <t>Profit as a persentage of expenses</t>
  </si>
  <si>
    <t>Total initial capital cost</t>
  </si>
  <si>
    <t>Total initail capital cost</t>
  </si>
  <si>
    <t>Fill in the Yellow Blocks and the rest wil be calculated</t>
  </si>
  <si>
    <t>Pakaging Costs</t>
  </si>
  <si>
    <t>Packaging Cost</t>
  </si>
  <si>
    <t>Many Variables can change depending on the time of year, availablity of raw materials and enviromental factors.</t>
  </si>
  <si>
    <t>Layer Calculations</t>
  </si>
  <si>
    <t>Profit per Month</t>
  </si>
  <si>
    <t>Packaging and Packaging Cost</t>
  </si>
  <si>
    <t>Bedding Cost</t>
  </si>
  <si>
    <t>Bedding cost</t>
  </si>
  <si>
    <t>Amount Of Hens ready for sale</t>
  </si>
  <si>
    <t>Cost Per Hen Sold</t>
  </si>
  <si>
    <t>Total Cost to Client</t>
  </si>
  <si>
    <t>Total income for sales</t>
  </si>
  <si>
    <t>Income per Cycle Without Fixed Cost</t>
  </si>
  <si>
    <t>Cycles Per Year of Pullets</t>
  </si>
  <si>
    <t>Profit 1st year</t>
  </si>
  <si>
    <t>Profit 2nd Year</t>
  </si>
  <si>
    <t>Profit per Month 1st Year</t>
  </si>
  <si>
    <t>Profit Per Month 2nd Year</t>
  </si>
  <si>
    <t>Number of Old hens sold</t>
  </si>
  <si>
    <t>Price Of old Hens</t>
  </si>
  <si>
    <t>Total income of old hens</t>
  </si>
  <si>
    <t>Profit Cycle</t>
  </si>
  <si>
    <t>Profit Per Cycle</t>
  </si>
  <si>
    <t>Profit Per Month</t>
  </si>
  <si>
    <t>Production Cycle of 72 Weeks</t>
  </si>
  <si>
    <t>Raising cycle of 20 Weeks</t>
  </si>
  <si>
    <r>
      <t xml:space="preserve">Fill in the </t>
    </r>
    <r>
      <rPr>
        <sz val="18"/>
        <color rgb="FF00B050"/>
        <rFont val="Calibri"/>
        <family val="2"/>
        <scheme val="minor"/>
      </rPr>
      <t>Green</t>
    </r>
    <r>
      <rPr>
        <sz val="18"/>
        <color rgb="FFFF0000"/>
        <rFont val="Calibri"/>
        <family val="2"/>
        <scheme val="minor"/>
      </rPr>
      <t xml:space="preserve"> boxes with the info you collect and the rest will be calculated.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</si>
</sst>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N$&quot;* #,##0.00_-;\-&quot;N$&quot;* #,##0.00_-;_-&quot;N$&quot;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00B050"/>
      <name val="Calibri"/>
      <family val="2"/>
      <scheme val="minor"/>
    </font>
    <font>
      <b/>
      <u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0" fontId="3" fillId="0" borderId="1" xfId="0" applyFont="1" applyBorder="1"/>
    <xf numFmtId="0" fontId="0" fillId="2" borderId="1" xfId="0" applyFill="1" applyBorder="1"/>
    <xf numFmtId="0" fontId="1" fillId="0" borderId="1" xfId="0" applyFont="1" applyBorder="1"/>
    <xf numFmtId="0" fontId="6" fillId="0" borderId="1" xfId="0" applyFont="1" applyBorder="1"/>
    <xf numFmtId="164" fontId="0" fillId="0" borderId="1" xfId="0" applyNumberFormat="1" applyBorder="1"/>
    <xf numFmtId="0" fontId="0" fillId="3" borderId="1" xfId="0" applyFill="1" applyBorder="1"/>
    <xf numFmtId="9" fontId="0" fillId="3" borderId="1" xfId="0" applyNumberFormat="1" applyFill="1" applyBorder="1"/>
    <xf numFmtId="1" fontId="0" fillId="0" borderId="1" xfId="0" applyNumberFormat="1" applyBorder="1"/>
    <xf numFmtId="2" fontId="0" fillId="0" borderId="1" xfId="0" applyNumberFormat="1" applyBorder="1"/>
    <xf numFmtId="0" fontId="3" fillId="0" borderId="1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5" fillId="0" borderId="0" xfId="0" applyFont="1" applyFill="1" applyBorder="1"/>
    <xf numFmtId="9" fontId="0" fillId="0" borderId="0" xfId="0" applyNumberFormat="1" applyFill="1" applyBorder="1"/>
    <xf numFmtId="0" fontId="1" fillId="0" borderId="0" xfId="0" applyFont="1" applyFill="1" applyBorder="1"/>
    <xf numFmtId="0" fontId="6" fillId="0" borderId="0" xfId="0" applyFont="1" applyFill="1" applyBorder="1"/>
    <xf numFmtId="164" fontId="0" fillId="0" borderId="0" xfId="0" applyNumberFormat="1" applyFill="1" applyBorder="1"/>
    <xf numFmtId="0" fontId="7" fillId="0" borderId="0" xfId="0" applyFont="1"/>
    <xf numFmtId="0" fontId="8" fillId="0" borderId="0" xfId="0" applyFont="1"/>
    <xf numFmtId="0" fontId="10" fillId="0" borderId="0" xfId="0" applyFont="1"/>
    <xf numFmtId="4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1</xdr:row>
      <xdr:rowOff>190500</xdr:rowOff>
    </xdr:from>
    <xdr:to>
      <xdr:col>8</xdr:col>
      <xdr:colOff>123825</xdr:colOff>
      <xdr:row>8</xdr:row>
      <xdr:rowOff>114300</xdr:rowOff>
    </xdr:to>
    <xdr:pic>
      <xdr:nvPicPr>
        <xdr:cNvPr id="3" name="Picture 2" descr="FEEDMASTER – NAMIBIA TRADE NETWORK">
          <a:extLst>
            <a:ext uri="{FF2B5EF4-FFF2-40B4-BE49-F238E27FC236}">
              <a16:creationId xmlns:a16="http://schemas.microsoft.com/office/drawing/2014/main" id="{75AC317D-2987-47AD-A9B2-56DED2E3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647700"/>
          <a:ext cx="3448050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1</xdr:row>
      <xdr:rowOff>57150</xdr:rowOff>
    </xdr:from>
    <xdr:to>
      <xdr:col>12</xdr:col>
      <xdr:colOff>47625</xdr:colOff>
      <xdr:row>6</xdr:row>
      <xdr:rowOff>114300</xdr:rowOff>
    </xdr:to>
    <xdr:pic>
      <xdr:nvPicPr>
        <xdr:cNvPr id="3" name="Picture 2" descr="FEEDMASTER – NAMIBIA TRADE NETWORK">
          <a:extLst>
            <a:ext uri="{FF2B5EF4-FFF2-40B4-BE49-F238E27FC236}">
              <a16:creationId xmlns:a16="http://schemas.microsoft.com/office/drawing/2014/main" id="{998A24C1-1D4B-48A3-B6D7-5E5235E8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514350"/>
          <a:ext cx="3448050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66675</xdr:rowOff>
    </xdr:from>
    <xdr:to>
      <xdr:col>6</xdr:col>
      <xdr:colOff>447675</xdr:colOff>
      <xdr:row>6</xdr:row>
      <xdr:rowOff>123825</xdr:rowOff>
    </xdr:to>
    <xdr:pic>
      <xdr:nvPicPr>
        <xdr:cNvPr id="3" name="Picture 2" descr="FEEDMASTER – NAMIBIA TRADE NETWORK">
          <a:extLst>
            <a:ext uri="{FF2B5EF4-FFF2-40B4-BE49-F238E27FC236}">
              <a16:creationId xmlns:a16="http://schemas.microsoft.com/office/drawing/2014/main" id="{62A10632-3651-4231-8B98-6E639CBA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657225"/>
          <a:ext cx="3448050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tabSelected="1" workbookViewId="0">
      <selection activeCell="E50" sqref="E50"/>
    </sheetView>
  </sheetViews>
  <sheetFormatPr defaultRowHeight="15" x14ac:dyDescent="0.25"/>
  <cols>
    <col min="1" max="1" width="37.28515625" customWidth="1"/>
  </cols>
  <sheetData>
    <row r="1" spans="1:6" ht="36" x14ac:dyDescent="0.55000000000000004">
      <c r="A1" s="1" t="s">
        <v>53</v>
      </c>
      <c r="B1" s="1"/>
      <c r="F1" s="24" t="s">
        <v>87</v>
      </c>
    </row>
    <row r="2" spans="1:6" ht="15.75" thickBot="1" x14ac:dyDescent="0.3">
      <c r="A2" s="3" t="s">
        <v>52</v>
      </c>
    </row>
    <row r="3" spans="1:6" ht="15.75" thickBot="1" x14ac:dyDescent="0.3">
      <c r="A3" s="4" t="s">
        <v>0</v>
      </c>
      <c r="B3" s="4">
        <v>110</v>
      </c>
      <c r="C3" t="s">
        <v>30</v>
      </c>
    </row>
    <row r="4" spans="1:6" ht="15.75" thickBot="1" x14ac:dyDescent="0.3">
      <c r="A4" s="4" t="s">
        <v>1</v>
      </c>
      <c r="B4" s="11"/>
    </row>
    <row r="5" spans="1:6" ht="15.75" thickBot="1" x14ac:dyDescent="0.3">
      <c r="A5" s="4" t="s">
        <v>2</v>
      </c>
      <c r="B5" s="11"/>
    </row>
    <row r="6" spans="1:6" ht="15.75" thickBot="1" x14ac:dyDescent="0.3">
      <c r="A6" s="4" t="s">
        <v>3</v>
      </c>
      <c r="B6" s="11"/>
    </row>
    <row r="7" spans="1:6" ht="15.75" thickBot="1" x14ac:dyDescent="0.3">
      <c r="A7" s="4" t="s">
        <v>4</v>
      </c>
      <c r="B7" s="4">
        <f>((B4*B3)/1000)*B5</f>
        <v>0</v>
      </c>
    </row>
    <row r="8" spans="1:6" ht="15.75" thickBot="1" x14ac:dyDescent="0.3">
      <c r="A8" s="4" t="s">
        <v>5</v>
      </c>
      <c r="B8" s="4">
        <f>B7/50</f>
        <v>0</v>
      </c>
    </row>
    <row r="9" spans="1:6" ht="15.75" thickBot="1" x14ac:dyDescent="0.3">
      <c r="A9" s="4" t="s">
        <v>18</v>
      </c>
      <c r="B9" s="5">
        <f>B8*B6</f>
        <v>0</v>
      </c>
    </row>
    <row r="10" spans="1:6" ht="15.75" thickBot="1" x14ac:dyDescent="0.3">
      <c r="A10" s="4" t="s">
        <v>25</v>
      </c>
      <c r="B10" s="11"/>
    </row>
    <row r="11" spans="1:6" ht="15.75" thickBot="1" x14ac:dyDescent="0.3">
      <c r="A11" s="4" t="s">
        <v>27</v>
      </c>
      <c r="B11" s="4">
        <f>B4/96</f>
        <v>0</v>
      </c>
    </row>
    <row r="12" spans="1:6" ht="15.75" thickBot="1" x14ac:dyDescent="0.3">
      <c r="A12" s="4" t="s">
        <v>28</v>
      </c>
      <c r="B12" s="11"/>
    </row>
    <row r="13" spans="1:6" ht="15.75" thickBot="1" x14ac:dyDescent="0.3">
      <c r="A13" s="4" t="s">
        <v>29</v>
      </c>
      <c r="B13" s="4">
        <f>B12*B10</f>
        <v>0</v>
      </c>
    </row>
    <row r="14" spans="1:6" ht="15.75" thickBot="1" x14ac:dyDescent="0.3">
      <c r="A14" s="4" t="s">
        <v>33</v>
      </c>
      <c r="B14" s="11"/>
    </row>
    <row r="15" spans="1:6" ht="15.75" thickBot="1" x14ac:dyDescent="0.3">
      <c r="A15" s="4" t="s">
        <v>31</v>
      </c>
      <c r="B15" s="4">
        <v>50000</v>
      </c>
    </row>
    <row r="16" spans="1:6" ht="15.75" thickBot="1" x14ac:dyDescent="0.3">
      <c r="A16" s="4" t="s">
        <v>44</v>
      </c>
      <c r="B16" s="11"/>
    </row>
    <row r="17" spans="1:2" ht="15.75" thickBot="1" x14ac:dyDescent="0.3">
      <c r="A17" s="4" t="s">
        <v>45</v>
      </c>
      <c r="B17" s="11"/>
    </row>
    <row r="18" spans="1:2" ht="15.75" thickBot="1" x14ac:dyDescent="0.3">
      <c r="A18" s="4" t="s">
        <v>46</v>
      </c>
      <c r="B18" s="4">
        <f>B4*B17</f>
        <v>0</v>
      </c>
    </row>
    <row r="19" spans="1:2" ht="15.75" thickBot="1" x14ac:dyDescent="0.3">
      <c r="A19" s="4" t="s">
        <v>50</v>
      </c>
      <c r="B19" s="4">
        <f>(B4/500)*1500*12</f>
        <v>0</v>
      </c>
    </row>
    <row r="20" spans="1:2" ht="15.75" thickBot="1" x14ac:dyDescent="0.3">
      <c r="A20" s="4" t="s">
        <v>47</v>
      </c>
      <c r="B20" s="11"/>
    </row>
    <row r="21" spans="1:2" ht="15.75" thickBot="1" x14ac:dyDescent="0.3">
      <c r="A21" s="4" t="s">
        <v>61</v>
      </c>
      <c r="B21" s="11"/>
    </row>
    <row r="23" spans="1:2" x14ac:dyDescent="0.25">
      <c r="A23" t="s">
        <v>6</v>
      </c>
    </row>
    <row r="25" spans="1:2" ht="15.75" thickBot="1" x14ac:dyDescent="0.3">
      <c r="A25" s="2" t="s">
        <v>17</v>
      </c>
    </row>
    <row r="26" spans="1:2" ht="15.75" thickBot="1" x14ac:dyDescent="0.3">
      <c r="A26" s="4" t="s">
        <v>22</v>
      </c>
      <c r="B26" s="5">
        <f>B9</f>
        <v>0</v>
      </c>
    </row>
    <row r="27" spans="1:2" ht="15.75" thickBot="1" x14ac:dyDescent="0.3">
      <c r="A27" s="4" t="s">
        <v>51</v>
      </c>
      <c r="B27" s="4">
        <f>B18</f>
        <v>0</v>
      </c>
    </row>
    <row r="28" spans="1:2" ht="15.75" thickBot="1" x14ac:dyDescent="0.3">
      <c r="A28" s="4" t="s">
        <v>24</v>
      </c>
      <c r="B28" s="4">
        <f>B16</f>
        <v>0</v>
      </c>
    </row>
    <row r="29" spans="1:2" ht="15.75" thickBot="1" x14ac:dyDescent="0.3">
      <c r="A29" s="4" t="s">
        <v>26</v>
      </c>
      <c r="B29" s="4">
        <f>B13</f>
        <v>0</v>
      </c>
    </row>
    <row r="30" spans="1:2" ht="15.75" thickBot="1" x14ac:dyDescent="0.3">
      <c r="A30" s="4" t="s">
        <v>34</v>
      </c>
      <c r="B30" s="4">
        <f>B14</f>
        <v>0</v>
      </c>
    </row>
    <row r="31" spans="1:2" ht="15.75" thickBot="1" x14ac:dyDescent="0.3">
      <c r="A31" s="4" t="s">
        <v>32</v>
      </c>
      <c r="B31" s="4">
        <f>B15</f>
        <v>50000</v>
      </c>
    </row>
    <row r="32" spans="1:2" ht="15.75" thickBot="1" x14ac:dyDescent="0.3">
      <c r="A32" s="4" t="s">
        <v>49</v>
      </c>
      <c r="B32" s="4">
        <f>B19</f>
        <v>0</v>
      </c>
    </row>
    <row r="33" spans="1:2" ht="15.75" thickBot="1" x14ac:dyDescent="0.3">
      <c r="A33" s="4" t="s">
        <v>47</v>
      </c>
      <c r="B33" s="4">
        <f>B20</f>
        <v>0</v>
      </c>
    </row>
    <row r="34" spans="1:2" ht="15.75" thickBot="1" x14ac:dyDescent="0.3">
      <c r="A34" s="4" t="s">
        <v>62</v>
      </c>
      <c r="B34" s="4">
        <f>B21</f>
        <v>0</v>
      </c>
    </row>
    <row r="35" spans="1:2" ht="15.75" thickBot="1" x14ac:dyDescent="0.3">
      <c r="A35" s="6" t="s">
        <v>42</v>
      </c>
      <c r="B35" s="7">
        <f>SUM(B26:B34)</f>
        <v>50000</v>
      </c>
    </row>
    <row r="37" spans="1:2" ht="15.75" thickBot="1" x14ac:dyDescent="0.3">
      <c r="A37" s="2" t="s">
        <v>35</v>
      </c>
    </row>
    <row r="38" spans="1:2" ht="15.75" thickBot="1" x14ac:dyDescent="0.3">
      <c r="A38" s="4" t="s">
        <v>38</v>
      </c>
      <c r="B38" s="4">
        <f>B4*B39</f>
        <v>0</v>
      </c>
    </row>
    <row r="39" spans="1:2" ht="15.75" thickBot="1" x14ac:dyDescent="0.3">
      <c r="A39" s="4" t="s">
        <v>37</v>
      </c>
      <c r="B39" s="12"/>
    </row>
    <row r="40" spans="1:2" ht="15.75" thickBot="1" x14ac:dyDescent="0.3">
      <c r="A40" s="4" t="s">
        <v>54</v>
      </c>
      <c r="B40" s="4">
        <f>(B4*B39)*B5</f>
        <v>0</v>
      </c>
    </row>
    <row r="41" spans="1:2" ht="15.75" thickBot="1" x14ac:dyDescent="0.3">
      <c r="A41" s="4" t="s">
        <v>39</v>
      </c>
      <c r="B41" s="11"/>
    </row>
    <row r="42" spans="1:2" ht="15.75" thickBot="1" x14ac:dyDescent="0.3">
      <c r="A42" s="4" t="s">
        <v>41</v>
      </c>
      <c r="B42" s="4">
        <f>B38*B41</f>
        <v>0</v>
      </c>
    </row>
    <row r="43" spans="1:2" ht="15.75" thickBot="1" x14ac:dyDescent="0.3">
      <c r="A43" s="6" t="s">
        <v>40</v>
      </c>
      <c r="B43" s="5">
        <f>B40*B41</f>
        <v>0</v>
      </c>
    </row>
    <row r="44" spans="1:2" ht="15.75" thickBot="1" x14ac:dyDescent="0.3">
      <c r="A44" s="5" t="s">
        <v>79</v>
      </c>
      <c r="B44" s="11"/>
    </row>
    <row r="45" spans="1:2" ht="15.75" thickBot="1" x14ac:dyDescent="0.3">
      <c r="A45" s="5" t="s">
        <v>80</v>
      </c>
      <c r="B45" s="11"/>
    </row>
    <row r="46" spans="1:2" ht="15.75" thickBot="1" x14ac:dyDescent="0.3">
      <c r="A46" s="15" t="s">
        <v>81</v>
      </c>
      <c r="B46" s="5">
        <f>B44*B45</f>
        <v>0</v>
      </c>
    </row>
    <row r="47" spans="1:2" ht="15.75" thickBot="1" x14ac:dyDescent="0.3"/>
    <row r="48" spans="1:2" ht="27" thickBot="1" x14ac:dyDescent="0.45">
      <c r="A48" s="8" t="s">
        <v>82</v>
      </c>
      <c r="B48" s="9">
        <f>B43+B46-B35</f>
        <v>-50000</v>
      </c>
    </row>
    <row r="49" spans="1:8" ht="15.75" thickBot="1" x14ac:dyDescent="0.3">
      <c r="A49" s="4" t="s">
        <v>58</v>
      </c>
      <c r="B49" s="4">
        <f>B29+B31</f>
        <v>50000</v>
      </c>
      <c r="C49" t="s">
        <v>56</v>
      </c>
      <c r="D49" s="3"/>
      <c r="E49" s="3"/>
      <c r="F49" s="3"/>
      <c r="G49" s="3"/>
      <c r="H49" s="3"/>
    </row>
    <row r="50" spans="1:8" ht="15.75" thickBot="1" x14ac:dyDescent="0.3">
      <c r="A50" s="4" t="s">
        <v>43</v>
      </c>
      <c r="B50" s="4">
        <f>B26+B27+B28+B30</f>
        <v>0</v>
      </c>
      <c r="C50" s="3"/>
    </row>
    <row r="51" spans="1:8" ht="15.75" thickBot="1" x14ac:dyDescent="0.3">
      <c r="A51" s="4" t="s">
        <v>55</v>
      </c>
      <c r="B51" s="10" t="e">
        <f>B48/B43*100</f>
        <v>#DIV/0!</v>
      </c>
    </row>
    <row r="52" spans="1:8" ht="15.75" thickBot="1" x14ac:dyDescent="0.3">
      <c r="A52" s="4" t="s">
        <v>57</v>
      </c>
      <c r="B52" s="10">
        <f>B48/B35*100</f>
        <v>-100</v>
      </c>
    </row>
    <row r="53" spans="1:8" ht="15.75" thickBot="1" x14ac:dyDescent="0.3">
      <c r="A53" s="5" t="s">
        <v>84</v>
      </c>
      <c r="B53" s="4">
        <f>B48/12</f>
        <v>-4166.666666666667</v>
      </c>
    </row>
    <row r="54" spans="1:8" x14ac:dyDescent="0.25">
      <c r="B54" s="3"/>
    </row>
    <row r="56" spans="1:8" x14ac:dyDescent="0.25">
      <c r="A56" s="3" t="s">
        <v>63</v>
      </c>
    </row>
    <row r="57" spans="1:8" x14ac:dyDescent="0.25">
      <c r="A57" s="3" t="s">
        <v>60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workbookViewId="0">
      <selection activeCell="E1" sqref="E1"/>
    </sheetView>
  </sheetViews>
  <sheetFormatPr defaultRowHeight="15" x14ac:dyDescent="0.25"/>
  <cols>
    <col min="1" max="1" width="38.5703125" customWidth="1"/>
    <col min="5" max="5" width="36.140625" customWidth="1"/>
  </cols>
  <sheetData>
    <row r="1" spans="1:7" ht="33.75" x14ac:dyDescent="0.5">
      <c r="A1" s="25" t="s">
        <v>85</v>
      </c>
      <c r="B1" s="2"/>
      <c r="C1" s="2"/>
      <c r="E1" s="24" t="s">
        <v>87</v>
      </c>
    </row>
    <row r="2" spans="1:7" ht="36.75" thickBot="1" x14ac:dyDescent="0.6">
      <c r="A2" s="1" t="s">
        <v>16</v>
      </c>
      <c r="E2" s="1" t="s">
        <v>64</v>
      </c>
      <c r="F2" s="1"/>
    </row>
    <row r="3" spans="1:7" ht="15.75" thickBot="1" x14ac:dyDescent="0.3">
      <c r="A3" s="4" t="s">
        <v>7</v>
      </c>
      <c r="B3" s="11"/>
    </row>
    <row r="4" spans="1:7" ht="15.75" thickBot="1" x14ac:dyDescent="0.3">
      <c r="A4" s="4" t="s">
        <v>8</v>
      </c>
      <c r="B4" s="4">
        <v>1.1000000000000001</v>
      </c>
      <c r="C4" t="s">
        <v>9</v>
      </c>
      <c r="E4" s="4" t="s">
        <v>0</v>
      </c>
      <c r="F4" s="4">
        <v>110</v>
      </c>
      <c r="G4" t="s">
        <v>30</v>
      </c>
    </row>
    <row r="5" spans="1:7" ht="15.75" thickBot="1" x14ac:dyDescent="0.3">
      <c r="A5" s="4" t="s">
        <v>10</v>
      </c>
      <c r="B5" s="4">
        <v>5.5</v>
      </c>
      <c r="C5" t="s">
        <v>9</v>
      </c>
      <c r="E5" s="4" t="s">
        <v>1</v>
      </c>
      <c r="F5" s="11"/>
    </row>
    <row r="6" spans="1:7" ht="15.75" thickBot="1" x14ac:dyDescent="0.3">
      <c r="A6" s="4" t="s">
        <v>11</v>
      </c>
      <c r="B6" s="4">
        <f>B4+B5</f>
        <v>6.6</v>
      </c>
      <c r="C6" t="s">
        <v>9</v>
      </c>
      <c r="E6" s="4" t="s">
        <v>2</v>
      </c>
      <c r="F6" s="11"/>
    </row>
    <row r="7" spans="1:7" ht="15.75" thickBot="1" x14ac:dyDescent="0.3">
      <c r="A7" s="4" t="s">
        <v>12</v>
      </c>
      <c r="B7" s="11"/>
      <c r="E7" s="4" t="s">
        <v>3</v>
      </c>
      <c r="F7" s="11"/>
    </row>
    <row r="8" spans="1:7" ht="15.75" thickBot="1" x14ac:dyDescent="0.3">
      <c r="A8" s="4" t="s">
        <v>13</v>
      </c>
      <c r="B8" s="11"/>
      <c r="E8" s="4" t="s">
        <v>4</v>
      </c>
      <c r="F8" s="4">
        <f>((F5*F4)/1000)*F6</f>
        <v>0</v>
      </c>
    </row>
    <row r="9" spans="1:7" ht="15.75" thickBot="1" x14ac:dyDescent="0.3">
      <c r="A9" s="4" t="s">
        <v>15</v>
      </c>
      <c r="B9" s="4">
        <f>((B7/50)*B4)+((B8/50)*B5)</f>
        <v>0</v>
      </c>
      <c r="E9" s="4" t="s">
        <v>5</v>
      </c>
      <c r="F9" s="4">
        <f>F8/50</f>
        <v>0</v>
      </c>
    </row>
    <row r="10" spans="1:7" ht="15.75" thickBot="1" x14ac:dyDescent="0.3">
      <c r="A10" s="4" t="s">
        <v>19</v>
      </c>
      <c r="B10" s="5">
        <f>B9*B3</f>
        <v>0</v>
      </c>
      <c r="E10" s="4" t="s">
        <v>18</v>
      </c>
      <c r="F10" s="5">
        <f>F9*F7</f>
        <v>0</v>
      </c>
    </row>
    <row r="11" spans="1:7" ht="15.75" thickBot="1" x14ac:dyDescent="0.3">
      <c r="A11" s="4" t="s">
        <v>20</v>
      </c>
      <c r="B11" s="11"/>
      <c r="E11" s="4" t="s">
        <v>25</v>
      </c>
      <c r="F11" s="11"/>
    </row>
    <row r="12" spans="1:7" ht="15.75" thickBot="1" x14ac:dyDescent="0.3">
      <c r="A12" s="4" t="s">
        <v>21</v>
      </c>
      <c r="B12" s="5">
        <f>B3*B11</f>
        <v>0</v>
      </c>
      <c r="E12" s="4" t="s">
        <v>27</v>
      </c>
      <c r="F12" s="4">
        <f>B3/96</f>
        <v>0</v>
      </c>
    </row>
    <row r="13" spans="1:7" ht="15.75" thickBot="1" x14ac:dyDescent="0.3">
      <c r="A13" s="4" t="s">
        <v>24</v>
      </c>
      <c r="B13" s="11"/>
      <c r="E13" s="4" t="s">
        <v>28</v>
      </c>
      <c r="F13" s="11"/>
    </row>
    <row r="14" spans="1:7" ht="15.75" thickBot="1" x14ac:dyDescent="0.3">
      <c r="A14" s="4" t="s">
        <v>34</v>
      </c>
      <c r="B14" s="11"/>
      <c r="E14" s="4" t="s">
        <v>29</v>
      </c>
      <c r="F14" s="4">
        <f>F13*F11</f>
        <v>0</v>
      </c>
    </row>
    <row r="15" spans="1:7" ht="15.75" thickBot="1" x14ac:dyDescent="0.3">
      <c r="A15" s="4" t="s">
        <v>31</v>
      </c>
      <c r="B15" s="11"/>
      <c r="E15" s="4" t="s">
        <v>33</v>
      </c>
      <c r="F15" s="11"/>
    </row>
    <row r="16" spans="1:7" ht="15.75" thickBot="1" x14ac:dyDescent="0.3">
      <c r="A16" s="4" t="s">
        <v>47</v>
      </c>
      <c r="B16" s="11"/>
      <c r="E16" s="4" t="s">
        <v>31</v>
      </c>
      <c r="F16" s="11"/>
    </row>
    <row r="17" spans="1:6" ht="15.75" thickBot="1" x14ac:dyDescent="0.3">
      <c r="A17" s="4" t="s">
        <v>48</v>
      </c>
      <c r="B17" s="4"/>
      <c r="E17" s="4" t="s">
        <v>66</v>
      </c>
      <c r="F17" s="11"/>
    </row>
    <row r="18" spans="1:6" ht="15.75" thickBot="1" x14ac:dyDescent="0.3">
      <c r="A18" s="5" t="s">
        <v>67</v>
      </c>
      <c r="B18" s="11"/>
    </row>
    <row r="20" spans="1:6" x14ac:dyDescent="0.25">
      <c r="A20" s="3" t="s">
        <v>14</v>
      </c>
      <c r="B20" s="3"/>
    </row>
    <row r="21" spans="1:6" ht="15.75" thickBot="1" x14ac:dyDescent="0.3">
      <c r="A21" s="2" t="s">
        <v>17</v>
      </c>
    </row>
    <row r="22" spans="1:6" ht="15.75" thickBot="1" x14ac:dyDescent="0.3">
      <c r="A22" s="4" t="s">
        <v>22</v>
      </c>
      <c r="B22" s="5">
        <f>B10+F10</f>
        <v>0</v>
      </c>
    </row>
    <row r="23" spans="1:6" ht="15.75" thickBot="1" x14ac:dyDescent="0.3">
      <c r="A23" s="4" t="s">
        <v>23</v>
      </c>
      <c r="B23" s="4">
        <f>B12</f>
        <v>0</v>
      </c>
    </row>
    <row r="24" spans="1:6" ht="15.75" thickBot="1" x14ac:dyDescent="0.3">
      <c r="A24" s="4" t="s">
        <v>24</v>
      </c>
      <c r="B24" s="4">
        <f>B13</f>
        <v>0</v>
      </c>
    </row>
    <row r="25" spans="1:6" ht="15.75" thickBot="1" x14ac:dyDescent="0.3">
      <c r="A25" s="4" t="s">
        <v>26</v>
      </c>
      <c r="B25" s="4">
        <f>F14</f>
        <v>0</v>
      </c>
    </row>
    <row r="26" spans="1:6" ht="15.75" thickBot="1" x14ac:dyDescent="0.3">
      <c r="A26" s="4" t="s">
        <v>34</v>
      </c>
      <c r="B26" s="4">
        <f>B14+F15</f>
        <v>0</v>
      </c>
    </row>
    <row r="27" spans="1:6" ht="15.75" thickBot="1" x14ac:dyDescent="0.3">
      <c r="A27" s="4" t="s">
        <v>32</v>
      </c>
      <c r="B27" s="4">
        <f>B15+F16</f>
        <v>0</v>
      </c>
    </row>
    <row r="28" spans="1:6" ht="15.75" thickBot="1" x14ac:dyDescent="0.3">
      <c r="A28" s="4" t="s">
        <v>47</v>
      </c>
      <c r="B28" s="4">
        <f>B16</f>
        <v>0</v>
      </c>
    </row>
    <row r="29" spans="1:6" ht="15.75" thickBot="1" x14ac:dyDescent="0.3">
      <c r="A29" s="4" t="s">
        <v>49</v>
      </c>
      <c r="B29" s="4">
        <f>B17</f>
        <v>0</v>
      </c>
    </row>
    <row r="30" spans="1:6" ht="15.75" thickBot="1" x14ac:dyDescent="0.3">
      <c r="A30" s="4" t="s">
        <v>62</v>
      </c>
      <c r="B30" s="4">
        <f>F17</f>
        <v>0</v>
      </c>
    </row>
    <row r="31" spans="1:6" ht="15.75" thickBot="1" x14ac:dyDescent="0.3">
      <c r="A31" s="5" t="s">
        <v>68</v>
      </c>
      <c r="B31" s="4">
        <f>B18</f>
        <v>0</v>
      </c>
    </row>
    <row r="32" spans="1:6" ht="15.75" thickBot="1" x14ac:dyDescent="0.3">
      <c r="A32" s="6" t="s">
        <v>42</v>
      </c>
      <c r="B32" s="7">
        <f>SUM(B22:B31)</f>
        <v>0</v>
      </c>
    </row>
    <row r="34" spans="1:6" ht="15.75" thickBot="1" x14ac:dyDescent="0.3">
      <c r="A34" s="2" t="s">
        <v>35</v>
      </c>
    </row>
    <row r="35" spans="1:6" ht="15.75" thickBot="1" x14ac:dyDescent="0.3">
      <c r="A35" s="4" t="s">
        <v>38</v>
      </c>
      <c r="B35" s="4">
        <f>B3*B36</f>
        <v>0</v>
      </c>
      <c r="E35" s="18"/>
      <c r="F35" s="16"/>
    </row>
    <row r="36" spans="1:6" ht="15.75" thickBot="1" x14ac:dyDescent="0.3">
      <c r="A36" s="4" t="s">
        <v>37</v>
      </c>
      <c r="B36" s="12"/>
      <c r="E36" s="16"/>
      <c r="F36" s="16"/>
    </row>
    <row r="37" spans="1:6" ht="15.75" thickBot="1" x14ac:dyDescent="0.3">
      <c r="A37" s="4" t="s">
        <v>36</v>
      </c>
      <c r="B37" s="4">
        <f>(B3*B36)*F6</f>
        <v>0</v>
      </c>
      <c r="E37" s="16"/>
      <c r="F37" s="19"/>
    </row>
    <row r="38" spans="1:6" ht="15.75" thickBot="1" x14ac:dyDescent="0.3">
      <c r="A38" s="4" t="s">
        <v>39</v>
      </c>
      <c r="B38" s="11"/>
      <c r="E38" s="16"/>
      <c r="F38" s="16"/>
    </row>
    <row r="39" spans="1:6" ht="15.75" thickBot="1" x14ac:dyDescent="0.3">
      <c r="A39" s="4" t="s">
        <v>41</v>
      </c>
      <c r="B39" s="4">
        <f>B35*B38</f>
        <v>0</v>
      </c>
      <c r="E39" s="16"/>
      <c r="F39" s="16"/>
    </row>
    <row r="40" spans="1:6" ht="15.75" thickBot="1" x14ac:dyDescent="0.3">
      <c r="A40" s="6" t="s">
        <v>40</v>
      </c>
      <c r="B40" s="5">
        <f>B37*B38</f>
        <v>0</v>
      </c>
      <c r="E40" s="16"/>
      <c r="F40" s="16"/>
    </row>
    <row r="41" spans="1:6" ht="15.75" thickBot="1" x14ac:dyDescent="0.3">
      <c r="A41" s="5" t="s">
        <v>79</v>
      </c>
      <c r="B41" s="11"/>
      <c r="E41" s="17"/>
      <c r="F41" s="16"/>
    </row>
    <row r="42" spans="1:6" ht="15.75" thickBot="1" x14ac:dyDescent="0.3">
      <c r="A42" s="5" t="s">
        <v>80</v>
      </c>
      <c r="B42" s="11"/>
      <c r="E42" s="16"/>
      <c r="F42" s="16"/>
    </row>
    <row r="43" spans="1:6" ht="15.75" thickBot="1" x14ac:dyDescent="0.3">
      <c r="A43" s="15" t="s">
        <v>81</v>
      </c>
      <c r="B43" s="5">
        <f>B41*B42</f>
        <v>0</v>
      </c>
      <c r="E43" s="16"/>
      <c r="F43" s="16"/>
    </row>
    <row r="44" spans="1:6" ht="15.75" thickBot="1" x14ac:dyDescent="0.3">
      <c r="E44" s="17"/>
      <c r="F44" s="16"/>
    </row>
    <row r="45" spans="1:6" ht="27" thickBot="1" x14ac:dyDescent="0.45">
      <c r="A45" s="8" t="s">
        <v>83</v>
      </c>
      <c r="B45" s="9">
        <f>B40+B43-B32</f>
        <v>0</v>
      </c>
      <c r="E45" s="16"/>
      <c r="F45" s="16"/>
    </row>
    <row r="46" spans="1:6" ht="27" thickBot="1" x14ac:dyDescent="0.45">
      <c r="A46" s="4" t="s">
        <v>59</v>
      </c>
      <c r="B46" s="4">
        <f>B25+B27</f>
        <v>0</v>
      </c>
      <c r="E46" s="20"/>
      <c r="F46" s="21"/>
    </row>
    <row r="47" spans="1:6" ht="15.75" thickBot="1" x14ac:dyDescent="0.3">
      <c r="A47" s="4" t="s">
        <v>43</v>
      </c>
      <c r="B47" s="4">
        <f>B22+B23+B24+B26</f>
        <v>0</v>
      </c>
      <c r="E47" s="16"/>
      <c r="F47" s="16"/>
    </row>
    <row r="48" spans="1:6" ht="15.75" thickBot="1" x14ac:dyDescent="0.3">
      <c r="A48" s="4" t="s">
        <v>55</v>
      </c>
      <c r="B48" s="10" t="e">
        <f>B45/B40*100</f>
        <v>#DIV/0!</v>
      </c>
      <c r="C48" t="s">
        <v>56</v>
      </c>
      <c r="E48" s="16"/>
      <c r="F48" s="16"/>
    </row>
    <row r="49" spans="1:6" ht="15.75" thickBot="1" x14ac:dyDescent="0.3">
      <c r="A49" s="4" t="s">
        <v>57</v>
      </c>
      <c r="B49" s="10" t="e">
        <f>B45/B32*100</f>
        <v>#DIV/0!</v>
      </c>
      <c r="C49" t="s">
        <v>56</v>
      </c>
      <c r="E49" s="16"/>
      <c r="F49" s="22"/>
    </row>
    <row r="50" spans="1:6" ht="15.75" thickBot="1" x14ac:dyDescent="0.3">
      <c r="A50" s="4" t="s">
        <v>65</v>
      </c>
      <c r="B50" s="4">
        <f>B45/15</f>
        <v>0</v>
      </c>
      <c r="E50" s="16"/>
      <c r="F50" s="22"/>
    </row>
    <row r="52" spans="1:6" x14ac:dyDescent="0.25">
      <c r="A52" s="3" t="s">
        <v>63</v>
      </c>
    </row>
    <row r="53" spans="1:6" x14ac:dyDescent="0.25">
      <c r="A53" s="3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workbookViewId="0">
      <selection activeCell="D35" sqref="D35"/>
    </sheetView>
  </sheetViews>
  <sheetFormatPr defaultRowHeight="15" x14ac:dyDescent="0.25"/>
  <cols>
    <col min="1" max="1" width="37.28515625" customWidth="1"/>
    <col min="2" max="2" width="11.5703125" bestFit="1" customWidth="1"/>
    <col min="4" max="4" width="16.42578125" customWidth="1"/>
    <col min="5" max="5" width="22" customWidth="1"/>
  </cols>
  <sheetData>
    <row r="1" spans="1:5" ht="46.5" x14ac:dyDescent="0.7">
      <c r="A1" s="23" t="s">
        <v>86</v>
      </c>
      <c r="E1" s="24" t="s">
        <v>87</v>
      </c>
    </row>
    <row r="2" spans="1:5" ht="36.75" thickBot="1" x14ac:dyDescent="0.6">
      <c r="A2" s="1" t="s">
        <v>16</v>
      </c>
    </row>
    <row r="3" spans="1:5" ht="15.75" thickBot="1" x14ac:dyDescent="0.3">
      <c r="A3" s="4" t="s">
        <v>7</v>
      </c>
      <c r="B3" s="11"/>
    </row>
    <row r="4" spans="1:5" ht="15.75" thickBot="1" x14ac:dyDescent="0.3">
      <c r="A4" s="4" t="s">
        <v>8</v>
      </c>
      <c r="B4" s="4">
        <v>1.1000000000000001</v>
      </c>
    </row>
    <row r="5" spans="1:5" ht="15.75" thickBot="1" x14ac:dyDescent="0.3">
      <c r="A5" s="4" t="s">
        <v>10</v>
      </c>
      <c r="B5" s="4">
        <v>5.5</v>
      </c>
    </row>
    <row r="6" spans="1:5" ht="15.75" thickBot="1" x14ac:dyDescent="0.3">
      <c r="A6" s="4" t="s">
        <v>11</v>
      </c>
      <c r="B6" s="4">
        <f>B4+B5</f>
        <v>6.6</v>
      </c>
    </row>
    <row r="7" spans="1:5" ht="15.75" thickBot="1" x14ac:dyDescent="0.3">
      <c r="A7" s="4" t="s">
        <v>12</v>
      </c>
      <c r="B7" s="11"/>
    </row>
    <row r="8" spans="1:5" ht="15.75" thickBot="1" x14ac:dyDescent="0.3">
      <c r="A8" s="4" t="s">
        <v>13</v>
      </c>
      <c r="B8" s="11"/>
    </row>
    <row r="9" spans="1:5" ht="15.75" thickBot="1" x14ac:dyDescent="0.3">
      <c r="A9" s="4" t="s">
        <v>15</v>
      </c>
      <c r="B9" s="4">
        <f>((B7/50)*B4)+((B8/50)*B5)</f>
        <v>0</v>
      </c>
    </row>
    <row r="10" spans="1:5" ht="15.75" thickBot="1" x14ac:dyDescent="0.3">
      <c r="A10" s="4" t="s">
        <v>19</v>
      </c>
      <c r="B10" s="5">
        <f>B9*B3</f>
        <v>0</v>
      </c>
    </row>
    <row r="11" spans="1:5" ht="15.75" thickBot="1" x14ac:dyDescent="0.3">
      <c r="A11" s="4" t="s">
        <v>20</v>
      </c>
      <c r="B11" s="11"/>
    </row>
    <row r="12" spans="1:5" ht="15.75" thickBot="1" x14ac:dyDescent="0.3">
      <c r="A12" s="4" t="s">
        <v>21</v>
      </c>
      <c r="B12" s="5">
        <f>B3*B11</f>
        <v>0</v>
      </c>
    </row>
    <row r="13" spans="1:5" ht="15.75" thickBot="1" x14ac:dyDescent="0.3">
      <c r="A13" s="4" t="s">
        <v>24</v>
      </c>
      <c r="B13" s="11"/>
    </row>
    <row r="14" spans="1:5" ht="15.75" thickBot="1" x14ac:dyDescent="0.3">
      <c r="A14" s="4" t="s">
        <v>34</v>
      </c>
      <c r="B14" s="11"/>
    </row>
    <row r="15" spans="1:5" ht="15.75" thickBot="1" x14ac:dyDescent="0.3">
      <c r="A15" s="4" t="s">
        <v>31</v>
      </c>
      <c r="B15" s="11"/>
    </row>
    <row r="16" spans="1:5" ht="15.75" thickBot="1" x14ac:dyDescent="0.3">
      <c r="A16" s="4" t="s">
        <v>47</v>
      </c>
      <c r="B16" s="11"/>
    </row>
    <row r="17" spans="1:2" ht="15.75" thickBot="1" x14ac:dyDescent="0.3">
      <c r="A17" s="4" t="s">
        <v>48</v>
      </c>
      <c r="B17" s="4">
        <f>(B3/500)*1500*4.5</f>
        <v>0</v>
      </c>
    </row>
    <row r="18" spans="1:2" ht="15.75" thickBot="1" x14ac:dyDescent="0.3">
      <c r="A18" s="5" t="s">
        <v>67</v>
      </c>
      <c r="B18" s="11"/>
    </row>
    <row r="20" spans="1:2" x14ac:dyDescent="0.25">
      <c r="A20" s="3" t="s">
        <v>14</v>
      </c>
    </row>
    <row r="22" spans="1:2" ht="15.75" thickBot="1" x14ac:dyDescent="0.3">
      <c r="A22" s="2" t="s">
        <v>17</v>
      </c>
    </row>
    <row r="23" spans="1:2" ht="15.75" thickBot="1" x14ac:dyDescent="0.3">
      <c r="A23" s="4" t="s">
        <v>22</v>
      </c>
      <c r="B23" s="5">
        <f>B10</f>
        <v>0</v>
      </c>
    </row>
    <row r="24" spans="1:2" ht="15.75" thickBot="1" x14ac:dyDescent="0.3">
      <c r="A24" s="4" t="s">
        <v>23</v>
      </c>
      <c r="B24" s="4">
        <f t="shared" ref="B24:B30" si="0">B12</f>
        <v>0</v>
      </c>
    </row>
    <row r="25" spans="1:2" ht="15.75" thickBot="1" x14ac:dyDescent="0.3">
      <c r="A25" s="4" t="s">
        <v>24</v>
      </c>
      <c r="B25" s="4">
        <f t="shared" si="0"/>
        <v>0</v>
      </c>
    </row>
    <row r="26" spans="1:2" ht="15.75" thickBot="1" x14ac:dyDescent="0.3">
      <c r="A26" s="4" t="s">
        <v>34</v>
      </c>
      <c r="B26" s="4">
        <f t="shared" si="0"/>
        <v>0</v>
      </c>
    </row>
    <row r="27" spans="1:2" ht="15.75" thickBot="1" x14ac:dyDescent="0.3">
      <c r="A27" s="4" t="s">
        <v>32</v>
      </c>
      <c r="B27" s="4">
        <f t="shared" si="0"/>
        <v>0</v>
      </c>
    </row>
    <row r="28" spans="1:2" ht="15.75" thickBot="1" x14ac:dyDescent="0.3">
      <c r="A28" s="4" t="s">
        <v>47</v>
      </c>
      <c r="B28" s="4">
        <f t="shared" si="0"/>
        <v>0</v>
      </c>
    </row>
    <row r="29" spans="1:2" ht="15.75" thickBot="1" x14ac:dyDescent="0.3">
      <c r="A29" s="4" t="s">
        <v>49</v>
      </c>
      <c r="B29" s="4">
        <f t="shared" si="0"/>
        <v>0</v>
      </c>
    </row>
    <row r="30" spans="1:2" ht="15.75" thickBot="1" x14ac:dyDescent="0.3">
      <c r="A30" s="4" t="s">
        <v>67</v>
      </c>
      <c r="B30" s="4">
        <f t="shared" si="0"/>
        <v>0</v>
      </c>
    </row>
    <row r="31" spans="1:2" ht="15.75" thickBot="1" x14ac:dyDescent="0.3">
      <c r="A31" s="6" t="s">
        <v>42</v>
      </c>
      <c r="B31" s="7">
        <f>SUM(B23:B30)</f>
        <v>0</v>
      </c>
    </row>
    <row r="33" spans="1:3" ht="15.75" thickBot="1" x14ac:dyDescent="0.3">
      <c r="A33" s="2" t="s">
        <v>35</v>
      </c>
    </row>
    <row r="34" spans="1:3" ht="15.75" thickBot="1" x14ac:dyDescent="0.3">
      <c r="A34" s="4" t="s">
        <v>69</v>
      </c>
      <c r="B34" s="4">
        <f>B3*97%</f>
        <v>0</v>
      </c>
    </row>
    <row r="35" spans="1:3" ht="15.75" thickBot="1" x14ac:dyDescent="0.3">
      <c r="A35" s="4" t="s">
        <v>70</v>
      </c>
      <c r="B35" s="26"/>
    </row>
    <row r="36" spans="1:3" ht="15.75" thickBot="1" x14ac:dyDescent="0.3">
      <c r="A36" s="4" t="s">
        <v>71</v>
      </c>
      <c r="B36" s="4">
        <f>B34*B35</f>
        <v>0</v>
      </c>
    </row>
    <row r="37" spans="1:3" ht="15.75" thickBot="1" x14ac:dyDescent="0.3">
      <c r="A37" s="6" t="s">
        <v>72</v>
      </c>
      <c r="B37" s="11">
        <f>B36</f>
        <v>0</v>
      </c>
    </row>
    <row r="38" spans="1:3" ht="15.75" thickBot="1" x14ac:dyDescent="0.3">
      <c r="A38" s="16"/>
      <c r="B38" s="16"/>
    </row>
    <row r="39" spans="1:3" ht="27" thickBot="1" x14ac:dyDescent="0.45">
      <c r="A39" s="8" t="s">
        <v>83</v>
      </c>
      <c r="B39" s="9">
        <f>B37-B31</f>
        <v>0</v>
      </c>
    </row>
    <row r="40" spans="1:3" ht="15.75" thickBot="1" x14ac:dyDescent="0.3">
      <c r="A40" s="4" t="s">
        <v>58</v>
      </c>
      <c r="B40" s="4">
        <f>B25+B27</f>
        <v>0</v>
      </c>
    </row>
    <row r="41" spans="1:3" ht="15.75" thickBot="1" x14ac:dyDescent="0.3">
      <c r="A41" s="4" t="s">
        <v>43</v>
      </c>
      <c r="B41" s="4">
        <f>B22+B23+B24+B26+B28+B29+B30</f>
        <v>0</v>
      </c>
    </row>
    <row r="42" spans="1:3" ht="15.75" thickBot="1" x14ac:dyDescent="0.3">
      <c r="A42" s="4" t="s">
        <v>55</v>
      </c>
      <c r="B42" s="10" t="e">
        <f>B39/B37*100</f>
        <v>#DIV/0!</v>
      </c>
      <c r="C42" t="s">
        <v>56</v>
      </c>
    </row>
    <row r="43" spans="1:3" ht="15.75" thickBot="1" x14ac:dyDescent="0.3">
      <c r="A43" s="4" t="s">
        <v>57</v>
      </c>
      <c r="B43" s="10" t="e">
        <f>B39/B31*100</f>
        <v>#DIV/0!</v>
      </c>
      <c r="C43" t="s">
        <v>56</v>
      </c>
    </row>
    <row r="44" spans="1:3" ht="15.75" thickBot="1" x14ac:dyDescent="0.3">
      <c r="A44" s="5" t="s">
        <v>73</v>
      </c>
      <c r="B44" s="5">
        <f>B37-B41</f>
        <v>0</v>
      </c>
    </row>
    <row r="45" spans="1:3" ht="15.75" thickBot="1" x14ac:dyDescent="0.3">
      <c r="A45" s="5" t="s">
        <v>74</v>
      </c>
      <c r="B45" s="13">
        <f>52/18</f>
        <v>2.8888888888888888</v>
      </c>
    </row>
    <row r="46" spans="1:3" ht="15.75" thickBot="1" x14ac:dyDescent="0.3">
      <c r="A46" s="5" t="s">
        <v>75</v>
      </c>
      <c r="B46" s="4">
        <f>B39+B44+B44</f>
        <v>0</v>
      </c>
    </row>
    <row r="47" spans="1:3" ht="15.75" thickBot="1" x14ac:dyDescent="0.3">
      <c r="A47" s="5" t="s">
        <v>76</v>
      </c>
      <c r="B47" s="14">
        <f>B45*B44</f>
        <v>0</v>
      </c>
    </row>
    <row r="48" spans="1:3" ht="15.75" thickBot="1" x14ac:dyDescent="0.3">
      <c r="A48" s="5" t="s">
        <v>77</v>
      </c>
      <c r="B48" s="4">
        <f>B46/12</f>
        <v>0</v>
      </c>
    </row>
    <row r="49" spans="1:2" ht="15.75" thickBot="1" x14ac:dyDescent="0.3">
      <c r="A49" s="5" t="s">
        <v>78</v>
      </c>
      <c r="B49" s="14">
        <f>B47/12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Point of Lay till Cull</vt:lpstr>
      <vt:lpstr> Dayold Till Cull</vt:lpstr>
      <vt:lpstr>Pullet Raising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 HO - Markus Du Plessis</dc:creator>
  <cp:lastModifiedBy>FM HO - Markus Du Plessis</cp:lastModifiedBy>
  <dcterms:created xsi:type="dcterms:W3CDTF">2018-10-30T19:53:03Z</dcterms:created>
  <dcterms:modified xsi:type="dcterms:W3CDTF">2022-11-28T13:58:20Z</dcterms:modified>
</cp:coreProperties>
</file>